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08hargreavesjennie_glow_sch_uk/Documents/2020 IoP/"/>
    </mc:Choice>
  </mc:AlternateContent>
  <xr:revisionPtr revIDLastSave="10" documentId="8_{A253314A-DE8E-4D3A-8C6A-692CFC3EE2BD}" xr6:coauthVersionLast="45" xr6:coauthVersionMax="45" xr10:uidLastSave="{A39A7505-F228-4D36-83EE-08B00563402F}"/>
  <bookViews>
    <workbookView xWindow="-108" yWindow="-108" windowWidth="22320" windowHeight="13176" activeTab="1" xr2:uid="{FDD2C6E7-4E81-4EA6-A068-1603BE12ABC4}"/>
  </bookViews>
  <sheets>
    <sheet name="Background for Uncertainties" sheetId="1" r:id="rId1"/>
    <sheet name="formu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2" i="2" l="1"/>
  <c r="O12" i="2"/>
  <c r="N12" i="2"/>
  <c r="M12" i="2"/>
  <c r="L12" i="2"/>
  <c r="K12" i="2"/>
  <c r="J12" i="2"/>
  <c r="I12" i="2"/>
  <c r="Q12" i="2" s="1"/>
  <c r="X11" i="2"/>
  <c r="O11" i="2"/>
  <c r="K11" i="2"/>
  <c r="M11" i="2" s="1"/>
  <c r="J11" i="2"/>
  <c r="I11" i="2"/>
  <c r="Q11" i="2" s="1"/>
  <c r="X10" i="2"/>
  <c r="Q10" i="2"/>
  <c r="R10" i="2" s="1"/>
  <c r="S10" i="2" s="1"/>
  <c r="T10" i="2" s="1"/>
  <c r="O10" i="2"/>
  <c r="J10" i="2"/>
  <c r="I10" i="2"/>
  <c r="K10" i="2" s="1"/>
  <c r="X9" i="2"/>
  <c r="O9" i="2"/>
  <c r="J9" i="2"/>
  <c r="I9" i="2"/>
  <c r="K9" i="2" s="1"/>
  <c r="X8" i="2"/>
  <c r="O8" i="2"/>
  <c r="R8" i="2" s="1"/>
  <c r="S8" i="2" s="1"/>
  <c r="T8" i="2" s="1"/>
  <c r="K8" i="2"/>
  <c r="M8" i="2" s="1"/>
  <c r="J8" i="2"/>
  <c r="I8" i="2"/>
  <c r="Q8" i="2" s="1"/>
  <c r="X7" i="2"/>
  <c r="O7" i="2"/>
  <c r="L7" i="2"/>
  <c r="N7" i="2" s="1"/>
  <c r="K7" i="2"/>
  <c r="M7" i="2" s="1"/>
  <c r="J7" i="2"/>
  <c r="I7" i="2"/>
  <c r="Q7" i="2" s="1"/>
  <c r="X6" i="2"/>
  <c r="O6" i="2"/>
  <c r="J6" i="2"/>
  <c r="I6" i="2"/>
  <c r="K6" i="2" s="1"/>
  <c r="X5" i="2"/>
  <c r="O5" i="2"/>
  <c r="J5" i="2"/>
  <c r="I5" i="2"/>
  <c r="Q5" i="2" s="1"/>
  <c r="R5" i="2" s="1"/>
  <c r="S5" i="2" s="1"/>
  <c r="T5" i="2" s="1"/>
  <c r="X4" i="2"/>
  <c r="Q4" i="2"/>
  <c r="O4" i="2"/>
  <c r="R4" i="2" s="1"/>
  <c r="S4" i="2" s="1"/>
  <c r="T4" i="2" s="1"/>
  <c r="K4" i="2"/>
  <c r="M4" i="2" s="1"/>
  <c r="J4" i="2"/>
  <c r="I4" i="2"/>
  <c r="X3" i="2"/>
  <c r="Q3" i="2"/>
  <c r="O3" i="2"/>
  <c r="R3" i="2" s="1"/>
  <c r="S3" i="2" s="1"/>
  <c r="T3" i="2" s="1"/>
  <c r="K3" i="2"/>
  <c r="M3" i="2" s="1"/>
  <c r="J3" i="2"/>
  <c r="I3" i="2"/>
  <c r="L9" i="2" l="1"/>
  <c r="N9" i="2" s="1"/>
  <c r="M9" i="2"/>
  <c r="L6" i="2"/>
  <c r="N6" i="2" s="1"/>
  <c r="M6" i="2"/>
  <c r="R7" i="2"/>
  <c r="S7" i="2" s="1"/>
  <c r="T7" i="2" s="1"/>
  <c r="U7" i="2" s="1"/>
  <c r="M10" i="2"/>
  <c r="L10" i="2"/>
  <c r="N10" i="2" s="1"/>
  <c r="R11" i="2"/>
  <c r="S11" i="2" s="1"/>
  <c r="T11" i="2" s="1"/>
  <c r="U11" i="2" s="1"/>
  <c r="R12" i="2"/>
  <c r="S12" i="2" s="1"/>
  <c r="T12" i="2" s="1"/>
  <c r="U12" i="2" s="1"/>
  <c r="L11" i="2"/>
  <c r="N11" i="2" s="1"/>
  <c r="L3" i="2"/>
  <c r="N3" i="2" s="1"/>
  <c r="K5" i="2"/>
  <c r="L8" i="2"/>
  <c r="N8" i="2" s="1"/>
  <c r="Q9" i="2"/>
  <c r="R9" i="2" s="1"/>
  <c r="S9" i="2" s="1"/>
  <c r="T9" i="2" s="1"/>
  <c r="U9" i="2" s="1"/>
  <c r="Q6" i="2"/>
  <c r="R6" i="2" s="1"/>
  <c r="S6" i="2" s="1"/>
  <c r="T6" i="2" s="1"/>
  <c r="U6" i="2" s="1"/>
  <c r="L4" i="2"/>
  <c r="N4" i="2" s="1"/>
  <c r="U8" i="2" l="1"/>
  <c r="U4" i="2"/>
  <c r="M5" i="2"/>
  <c r="L5" i="2"/>
  <c r="U3" i="2"/>
  <c r="U10" i="2"/>
  <c r="V12" i="1"/>
  <c r="M12" i="1"/>
  <c r="I12" i="1"/>
  <c r="O12" i="1" s="1"/>
  <c r="V11" i="1"/>
  <c r="M11" i="1"/>
  <c r="I11" i="1"/>
  <c r="J11" i="1" s="1"/>
  <c r="K11" i="1" s="1"/>
  <c r="V10" i="1"/>
  <c r="M10" i="1"/>
  <c r="I10" i="1"/>
  <c r="O10" i="1" s="1"/>
  <c r="V9" i="1"/>
  <c r="M9" i="1"/>
  <c r="I9" i="1"/>
  <c r="J9" i="1" s="1"/>
  <c r="K9" i="1" s="1"/>
  <c r="V8" i="1"/>
  <c r="M8" i="1"/>
  <c r="I8" i="1"/>
  <c r="J8" i="1" s="1"/>
  <c r="K8" i="1" s="1"/>
  <c r="V7" i="1"/>
  <c r="M7" i="1"/>
  <c r="J7" i="1"/>
  <c r="I7" i="1"/>
  <c r="O7" i="1" s="1"/>
  <c r="V6" i="1"/>
  <c r="M6" i="1"/>
  <c r="I6" i="1"/>
  <c r="O6" i="1" s="1"/>
  <c r="V5" i="1"/>
  <c r="M5" i="1"/>
  <c r="I5" i="1"/>
  <c r="O5" i="1" s="1"/>
  <c r="V4" i="1"/>
  <c r="M4" i="1"/>
  <c r="I4" i="1"/>
  <c r="J4" i="1" s="1"/>
  <c r="K4" i="1" s="1"/>
  <c r="V3" i="1"/>
  <c r="M3" i="1"/>
  <c r="I3" i="1"/>
  <c r="J3" i="1" s="1"/>
  <c r="K3" i="1" s="1"/>
  <c r="K7" i="1" l="1"/>
  <c r="L7" i="1" s="1"/>
  <c r="J6" i="1"/>
  <c r="P11" i="1"/>
  <c r="Q11" i="1" s="1"/>
  <c r="R11" i="1" s="1"/>
  <c r="S11" i="1" s="1"/>
  <c r="O11" i="1"/>
  <c r="L9" i="1"/>
  <c r="P6" i="1"/>
  <c r="Q6" i="1" s="1"/>
  <c r="R6" i="1" s="1"/>
  <c r="O9" i="1"/>
  <c r="O8" i="1"/>
  <c r="P8" i="1" s="1"/>
  <c r="Q8" i="1" s="1"/>
  <c r="R8" i="1" s="1"/>
  <c r="S8" i="1" s="1"/>
  <c r="P5" i="1"/>
  <c r="Q5" i="1" s="1"/>
  <c r="R5" i="1" s="1"/>
  <c r="J10" i="1"/>
  <c r="P10" i="1"/>
  <c r="Q10" i="1" s="1"/>
  <c r="R10" i="1" s="1"/>
  <c r="J12" i="1"/>
  <c r="K12" i="1" s="1"/>
  <c r="O3" i="1"/>
  <c r="P3" i="1" s="1"/>
  <c r="Q3" i="1" s="1"/>
  <c r="R3" i="1" s="1"/>
  <c r="S3" i="1" s="1"/>
  <c r="P7" i="1"/>
  <c r="Q7" i="1" s="1"/>
  <c r="R7" i="1" s="1"/>
  <c r="P9" i="1"/>
  <c r="Q9" i="1" s="1"/>
  <c r="R9" i="1" s="1"/>
  <c r="S9" i="1" s="1"/>
  <c r="N5" i="2"/>
  <c r="N13" i="2" s="1"/>
  <c r="U5" i="2"/>
  <c r="L8" i="1"/>
  <c r="L11" i="1"/>
  <c r="L3" i="1"/>
  <c r="P12" i="1"/>
  <c r="Q12" i="1" s="1"/>
  <c r="R12" i="1" s="1"/>
  <c r="L4" i="1"/>
  <c r="J5" i="1"/>
  <c r="K5" i="1" s="1"/>
  <c r="O4" i="1"/>
  <c r="P4" i="1" s="1"/>
  <c r="Q4" i="1" s="1"/>
  <c r="R4" i="1" s="1"/>
  <c r="S4" i="1" s="1"/>
  <c r="S7" i="1" l="1"/>
  <c r="K10" i="1"/>
  <c r="K6" i="1"/>
  <c r="L6" i="1" s="1"/>
  <c r="S5" i="1"/>
  <c r="L10" i="1"/>
  <c r="L12" i="1"/>
  <c r="S10" i="1"/>
  <c r="L5" i="1"/>
  <c r="S6" i="1" l="1"/>
  <c r="L13" i="1"/>
  <c r="S12" i="1"/>
</calcChain>
</file>

<file path=xl/sharedStrings.xml><?xml version="1.0" encoding="utf-8"?>
<sst xmlns="http://schemas.openxmlformats.org/spreadsheetml/2006/main" count="77" uniqueCount="34">
  <si>
    <t>length of thread</t>
  </si>
  <si>
    <t>Time for three swings (s)</t>
  </si>
  <si>
    <t>average 3T (s)</t>
  </si>
  <si>
    <t>a.r.u in 3T</t>
  </si>
  <si>
    <t>T</t>
  </si>
  <si>
    <r>
      <t>(T)</t>
    </r>
    <r>
      <rPr>
        <vertAlign val="superscript"/>
        <sz val="10"/>
        <rFont val="Comic Sans MS"/>
        <family val="4"/>
      </rPr>
      <t>2</t>
    </r>
  </si>
  <si>
    <r>
      <t>Period (T)</t>
    </r>
    <r>
      <rPr>
        <vertAlign val="superscript"/>
        <sz val="10"/>
        <rFont val="Comic Sans MS"/>
        <family val="4"/>
      </rPr>
      <t>2</t>
    </r>
  </si>
  <si>
    <t>g</t>
  </si>
  <si>
    <t>Scale reading uncertainty in 3T</t>
  </si>
  <si>
    <t>calibration uncertainty in 3T</t>
  </si>
  <si>
    <t>combining uncertainty in T</t>
  </si>
  <si>
    <t>Scale reading uncertainty in l</t>
  </si>
  <si>
    <t>calibration uncertainty in l</t>
  </si>
  <si>
    <t>m</t>
  </si>
  <si>
    <t>(1)</t>
  </si>
  <si>
    <t>(2)</t>
  </si>
  <si>
    <t>(3)</t>
  </si>
  <si>
    <t>(4)</t>
  </si>
  <si>
    <t>(5)</t>
  </si>
  <si>
    <t>(6)</t>
  </si>
  <si>
    <t>(7)</t>
  </si>
  <si>
    <t>(av)</t>
  </si>
  <si>
    <t>(s)</t>
  </si>
  <si>
    <r>
      <t>(s</t>
    </r>
    <r>
      <rPr>
        <vertAlign val="superscript"/>
        <sz val="10"/>
        <rFont val="Comic Sans MS"/>
        <family val="4"/>
      </rPr>
      <t>2</t>
    </r>
    <r>
      <rPr>
        <sz val="11"/>
        <color theme="1"/>
        <rFont val="Calibri"/>
        <family val="2"/>
        <scheme val="minor"/>
      </rPr>
      <t>)</t>
    </r>
  </si>
  <si>
    <r>
      <t>(ms</t>
    </r>
    <r>
      <rPr>
        <vertAlign val="superscript"/>
        <sz val="10"/>
        <color theme="0" tint="-0.249977111117893"/>
        <rFont val="Comic Sans MS"/>
        <family val="4"/>
      </rPr>
      <t>-2</t>
    </r>
    <r>
      <rPr>
        <sz val="10"/>
        <color theme="0" tint="-0.249977111117893"/>
        <rFont val="Comic Sans MS"/>
        <family val="4"/>
      </rPr>
      <t>)</t>
    </r>
  </si>
  <si>
    <r>
      <t>(s</t>
    </r>
    <r>
      <rPr>
        <vertAlign val="superscript"/>
        <sz val="10"/>
        <color theme="9" tint="-0.499984740745262"/>
        <rFont val="Comic Sans MS"/>
        <family val="4"/>
      </rPr>
      <t>2</t>
    </r>
    <r>
      <rPr>
        <sz val="10"/>
        <color theme="9" tint="-0.499984740745262"/>
        <rFont val="Comic Sans MS"/>
        <family val="4"/>
      </rPr>
      <t xml:space="preserve"> )</t>
    </r>
  </si>
  <si>
    <t>(m)</t>
  </si>
  <si>
    <t>```</t>
  </si>
  <si>
    <t>fractional uncertainty in T</t>
  </si>
  <si>
    <r>
      <t>absolute uncertainty in T</t>
    </r>
    <r>
      <rPr>
        <vertAlign val="superscript"/>
        <sz val="10"/>
        <color theme="9" tint="-0.499984740745262"/>
        <rFont val="Comic Sans MS"/>
        <family val="4"/>
      </rPr>
      <t>2</t>
    </r>
  </si>
  <si>
    <r>
      <t>Fractional Uncertainty in T</t>
    </r>
    <r>
      <rPr>
        <vertAlign val="superscript"/>
        <sz val="10"/>
        <color theme="9" tint="-0.499984740745262"/>
        <rFont val="Comic Sans MS"/>
        <family val="4"/>
      </rPr>
      <t>2</t>
    </r>
  </si>
  <si>
    <t>combining absolute uncertainty in l</t>
  </si>
  <si>
    <t>combining uncertainty in 3T</t>
  </si>
  <si>
    <r>
      <t>(ms</t>
    </r>
    <r>
      <rPr>
        <vertAlign val="superscript"/>
        <sz val="10"/>
        <rFont val="Comic Sans MS"/>
        <family val="4"/>
      </rPr>
      <t>-2</t>
    </r>
    <r>
      <rPr>
        <sz val="10"/>
        <rFont val="Comic Sans MS"/>
        <family val="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</si>
</sst>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vertAlign val="superscript"/>
      <sz val="10"/>
      <name val="Comic Sans MS"/>
      <family val="4"/>
    </font>
    <font>
      <sz val="10"/>
      <color theme="0" tint="-0.249977111117893"/>
      <name val="Comic Sans MS"/>
      <family val="4"/>
    </font>
    <font>
      <sz val="10"/>
      <color theme="9" tint="-0.499984740745262"/>
      <name val="Comic Sans MS"/>
      <family val="4"/>
    </font>
    <font>
      <vertAlign val="superscript"/>
      <sz val="10"/>
      <color theme="9" tint="-0.499984740745262"/>
      <name val="Comic Sans MS"/>
      <family val="4"/>
    </font>
    <font>
      <vertAlign val="superscript"/>
      <sz val="10"/>
      <color theme="0" tint="-0.249977111117893"/>
      <name val="Comic Sans MS"/>
      <family val="4"/>
    </font>
    <font>
      <sz val="10"/>
      <color theme="0"/>
      <name val="Comic Sans MS"/>
      <family val="4"/>
    </font>
    <font>
      <sz val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6969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" xfId="0" quotePrefix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5" fontId="0" fillId="0" borderId="0" xfId="0" applyNumberFormat="1"/>
    <xf numFmtId="0" fontId="3" fillId="4" borderId="2" xfId="0" applyFont="1" applyFill="1" applyBorder="1" applyAlignment="1">
      <alignment textRotation="90" wrapText="1"/>
    </xf>
    <xf numFmtId="0" fontId="3" fillId="4" borderId="2" xfId="0" applyFont="1" applyFill="1" applyBorder="1" applyAlignment="1">
      <alignment horizontal="center" textRotation="90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EC47-A0CC-4819-9D81-8226C1732E62}">
  <dimension ref="A1:V23"/>
  <sheetViews>
    <sheetView workbookViewId="0">
      <selection activeCell="A15" sqref="A15:XFD36"/>
    </sheetView>
  </sheetViews>
  <sheetFormatPr defaultRowHeight="16.2" x14ac:dyDescent="0.4"/>
  <cols>
    <col min="1" max="1" width="7" bestFit="1" customWidth="1"/>
    <col min="2" max="3" width="4.5546875" bestFit="1" customWidth="1"/>
    <col min="4" max="9" width="4.77734375" bestFit="1" customWidth="1"/>
    <col min="10" max="11" width="4.5546875" bestFit="1" customWidth="1"/>
    <col min="12" max="12" width="5.88671875" style="42" bestFit="1" customWidth="1"/>
    <col min="13" max="13" width="4.5546875" style="28" bestFit="1" customWidth="1"/>
    <col min="14" max="14" width="6.88671875" bestFit="1" customWidth="1"/>
    <col min="15" max="15" width="7" bestFit="1" customWidth="1"/>
    <col min="16" max="16" width="6.88671875" bestFit="1" customWidth="1"/>
    <col min="17" max="17" width="6.88671875" customWidth="1"/>
    <col min="18" max="18" width="7" style="29" bestFit="1" customWidth="1"/>
    <col min="19" max="19" width="7" style="29" customWidth="1"/>
    <col min="20" max="20" width="9" customWidth="1"/>
    <col min="21" max="21" width="7.6640625" bestFit="1" customWidth="1"/>
    <col min="22" max="22" width="7" bestFit="1" customWidth="1"/>
  </cols>
  <sheetData>
    <row r="1" spans="1:22" s="9" customFormat="1" ht="139.80000000000001" x14ac:dyDescent="0.4">
      <c r="A1" s="1" t="s">
        <v>0</v>
      </c>
      <c r="B1" s="37" t="s">
        <v>1</v>
      </c>
      <c r="C1" s="37"/>
      <c r="D1" s="37"/>
      <c r="E1" s="37"/>
      <c r="F1" s="37"/>
      <c r="G1" s="37"/>
      <c r="H1" s="37"/>
      <c r="I1" s="1" t="s">
        <v>2</v>
      </c>
      <c r="J1" s="2" t="s">
        <v>4</v>
      </c>
      <c r="K1" s="2" t="s">
        <v>5</v>
      </c>
      <c r="L1" s="38" t="s">
        <v>7</v>
      </c>
      <c r="M1" s="4" t="s">
        <v>3</v>
      </c>
      <c r="N1" s="5" t="s">
        <v>8</v>
      </c>
      <c r="O1" s="5" t="s">
        <v>9</v>
      </c>
      <c r="P1" s="6" t="s">
        <v>32</v>
      </c>
      <c r="Q1" s="32" t="s">
        <v>28</v>
      </c>
      <c r="R1" s="33" t="s">
        <v>30</v>
      </c>
      <c r="S1" s="7" t="s">
        <v>29</v>
      </c>
      <c r="T1" s="5" t="s">
        <v>11</v>
      </c>
      <c r="U1" s="5" t="s">
        <v>12</v>
      </c>
      <c r="V1" s="8" t="s">
        <v>31</v>
      </c>
    </row>
    <row r="2" spans="1:22" s="15" customFormat="1" ht="16.8" x14ac:dyDescent="0.4">
      <c r="A2" s="2" t="s">
        <v>13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2" t="s">
        <v>21</v>
      </c>
      <c r="J2" s="2" t="s">
        <v>22</v>
      </c>
      <c r="K2" s="2" t="s">
        <v>23</v>
      </c>
      <c r="L2" s="39" t="s">
        <v>33</v>
      </c>
      <c r="M2" s="11" t="s">
        <v>22</v>
      </c>
      <c r="N2" s="12" t="s">
        <v>22</v>
      </c>
      <c r="O2" s="12" t="s">
        <v>22</v>
      </c>
      <c r="P2" s="13" t="s">
        <v>22</v>
      </c>
      <c r="Q2" s="34"/>
      <c r="R2" s="35"/>
      <c r="S2" s="14" t="s">
        <v>25</v>
      </c>
      <c r="T2" s="12" t="s">
        <v>26</v>
      </c>
      <c r="U2" s="12" t="s">
        <v>26</v>
      </c>
      <c r="V2" s="12" t="s">
        <v>26</v>
      </c>
    </row>
    <row r="3" spans="1:22" x14ac:dyDescent="0.4">
      <c r="A3" s="16">
        <v>0.25</v>
      </c>
      <c r="B3" s="17">
        <v>3.04</v>
      </c>
      <c r="C3" s="17">
        <v>2.99</v>
      </c>
      <c r="D3" s="17">
        <v>2.93</v>
      </c>
      <c r="E3" s="17">
        <v>3.08</v>
      </c>
      <c r="F3" s="17">
        <v>2.99</v>
      </c>
      <c r="G3" s="17">
        <v>2.99</v>
      </c>
      <c r="H3" s="17">
        <v>3</v>
      </c>
      <c r="I3" s="17">
        <f>AVERAGE(B3:H3)</f>
        <v>3.0028571428571431</v>
      </c>
      <c r="J3" s="17">
        <f>I3/3</f>
        <v>1.000952380952381</v>
      </c>
      <c r="K3" s="17">
        <f>J3*J3</f>
        <v>1.0019056689342405</v>
      </c>
      <c r="L3" s="40">
        <f>(4*PI()*PI()*A3/K3)</f>
        <v>9.8508319766150994</v>
      </c>
      <c r="M3" s="17">
        <f>(MAX(B3:H3)-MIN(B3:H3))/COUNTA(B3:H3)</f>
        <v>2.1428571428571415E-2</v>
      </c>
      <c r="N3" s="20">
        <v>0.02</v>
      </c>
      <c r="O3" s="21">
        <f>0.5/100*I3+0.01</f>
        <v>2.5014285714285718E-2</v>
      </c>
      <c r="P3" s="22">
        <f>SQRT(M3^2+N3^2+O3^2)</f>
        <v>3.8534376383500817E-2</v>
      </c>
      <c r="Q3" s="36">
        <f>P3/I3</f>
        <v>1.283257063199361E-2</v>
      </c>
      <c r="R3" s="36">
        <f>2*Q3</f>
        <v>2.566514126398722E-2</v>
      </c>
      <c r="S3" s="23">
        <f>R3*K3</f>
        <v>2.5714050526386895E-2</v>
      </c>
      <c r="T3" s="20">
        <v>1E-3</v>
      </c>
      <c r="U3" s="20">
        <v>5.0000000000000001E-4</v>
      </c>
      <c r="V3" s="24">
        <f>SQRT(T3^2+U3^2)</f>
        <v>1.1180339887498947E-3</v>
      </c>
    </row>
    <row r="4" spans="1:22" x14ac:dyDescent="0.4">
      <c r="A4" s="16">
        <v>0.5</v>
      </c>
      <c r="B4" s="17">
        <v>3.26</v>
      </c>
      <c r="C4" s="17">
        <v>4.3600000000000003</v>
      </c>
      <c r="D4" s="17">
        <v>4.96</v>
      </c>
      <c r="E4" s="17">
        <v>4.34</v>
      </c>
      <c r="F4" s="17">
        <v>4.46</v>
      </c>
      <c r="G4" s="17">
        <v>4.38</v>
      </c>
      <c r="H4" s="17">
        <v>4.59</v>
      </c>
      <c r="I4" s="17">
        <f t="shared" ref="I4:I12" si="0">AVERAGE(B4:H4)</f>
        <v>4.3357142857142863</v>
      </c>
      <c r="J4" s="17">
        <f>I4/3</f>
        <v>1.4452380952380954</v>
      </c>
      <c r="K4" s="17">
        <f t="shared" ref="K4:K12" si="1">J4*J4</f>
        <v>2.088713151927438</v>
      </c>
      <c r="L4" s="40">
        <f>(4*PI()*PI()*A4/K4)</f>
        <v>9.4504162929043769</v>
      </c>
      <c r="M4" s="17">
        <f>(MAX(B4:H4)-MIN(B4:H4))/COUNTA(B4:H4)</f>
        <v>0.24285714285714288</v>
      </c>
      <c r="N4" s="20">
        <v>0.02</v>
      </c>
      <c r="O4" s="21">
        <f>0.5/100*I4+0.01</f>
        <v>3.1678571428571431E-2</v>
      </c>
      <c r="P4" s="22">
        <f t="shared" ref="P4:P12" si="2">SQRT(M4^2+N4^2+O4^2)</f>
        <v>0.24572977785463812</v>
      </c>
      <c r="Q4" s="36">
        <f>P4/I4</f>
        <v>5.6675731300904995E-2</v>
      </c>
      <c r="R4" s="36">
        <f t="shared" ref="R4:R12" si="3">2*Q4</f>
        <v>0.11335146260180999</v>
      </c>
      <c r="S4" s="23">
        <f>R4*K4</f>
        <v>0.23675869072661165</v>
      </c>
      <c r="T4" s="20">
        <v>1E-3</v>
      </c>
      <c r="U4" s="20">
        <v>5.0000000000000001E-4</v>
      </c>
      <c r="V4" s="24">
        <f t="shared" ref="V4:V12" si="4">SQRT(T4^2+U4^2)</f>
        <v>1.1180339887498947E-3</v>
      </c>
    </row>
    <row r="5" spans="1:22" x14ac:dyDescent="0.4">
      <c r="A5" s="16">
        <v>0.75</v>
      </c>
      <c r="B5" s="17">
        <v>4.99</v>
      </c>
      <c r="C5" s="17">
        <v>5.0599999999999996</v>
      </c>
      <c r="D5" s="17">
        <v>5.0599999999999996</v>
      </c>
      <c r="E5" s="17">
        <v>5.0599999999999996</v>
      </c>
      <c r="F5" s="17">
        <v>5.0599999999999996</v>
      </c>
      <c r="G5" s="17">
        <v>5.0599999999999996</v>
      </c>
      <c r="H5" s="17">
        <v>5.0599999999999996</v>
      </c>
      <c r="I5" s="17">
        <f t="shared" si="0"/>
        <v>5.0499999999999989</v>
      </c>
      <c r="J5" s="17">
        <f>I5/3</f>
        <v>1.6833333333333329</v>
      </c>
      <c r="K5" s="17">
        <f t="shared" si="1"/>
        <v>2.8336111111111095</v>
      </c>
      <c r="L5" s="40">
        <f>(4*PI()*PI()*A5/K5)</f>
        <v>10.449144939884828</v>
      </c>
      <c r="M5" s="17">
        <f>(MAX(B5:H5)-MIN(B5:H5))/COUNTA(B5:H5)</f>
        <v>9.9999999999999135E-3</v>
      </c>
      <c r="N5" s="20">
        <v>0.02</v>
      </c>
      <c r="O5" s="21">
        <f>0.5/100*I5+0.01</f>
        <v>3.5249999999999997E-2</v>
      </c>
      <c r="P5" s="22">
        <f t="shared" si="2"/>
        <v>4.1744011546567948E-2</v>
      </c>
      <c r="Q5" s="36">
        <f>P5/I5</f>
        <v>8.2661409003104858E-3</v>
      </c>
      <c r="R5" s="36">
        <f t="shared" si="3"/>
        <v>1.6532281800620972E-2</v>
      </c>
      <c r="S5" s="23">
        <f>R5*K5</f>
        <v>4.6846057402259569E-2</v>
      </c>
      <c r="T5" s="20">
        <v>1E-3</v>
      </c>
      <c r="U5" s="20">
        <v>5.0000000000000001E-4</v>
      </c>
      <c r="V5" s="24">
        <f t="shared" si="4"/>
        <v>1.1180339887498947E-3</v>
      </c>
    </row>
    <row r="6" spans="1:22" x14ac:dyDescent="0.4">
      <c r="A6" s="16">
        <v>1</v>
      </c>
      <c r="B6" s="17">
        <v>6.24</v>
      </c>
      <c r="C6" s="17">
        <v>6.22</v>
      </c>
      <c r="D6" s="17">
        <v>6.08</v>
      </c>
      <c r="E6" s="17">
        <v>6.06</v>
      </c>
      <c r="F6" s="17">
        <v>6.18</v>
      </c>
      <c r="G6" s="17">
        <v>6.1</v>
      </c>
      <c r="H6" s="17">
        <v>6.14</v>
      </c>
      <c r="I6" s="17">
        <f t="shared" si="0"/>
        <v>6.145714285714285</v>
      </c>
      <c r="J6" s="17">
        <f>I6/3</f>
        <v>2.0485714285714285</v>
      </c>
      <c r="K6" s="17">
        <f t="shared" si="1"/>
        <v>4.1966448979591835</v>
      </c>
      <c r="L6" s="40">
        <f>(4*PI()*PI()*A6/K6)</f>
        <v>9.4071379790926972</v>
      </c>
      <c r="M6" s="17">
        <f>(MAX(B6:H6)-MIN(B6:H6))/COUNTA(B6:H6)</f>
        <v>2.5714285714285801E-2</v>
      </c>
      <c r="N6" s="20">
        <v>0.02</v>
      </c>
      <c r="O6" s="21">
        <f>0.5/100*I6+0.01</f>
        <v>4.0728571428571426E-2</v>
      </c>
      <c r="P6" s="22">
        <f t="shared" si="2"/>
        <v>5.2154012505349651E-2</v>
      </c>
      <c r="Q6" s="36">
        <f>P6/I6</f>
        <v>8.4862409934320683E-3</v>
      </c>
      <c r="R6" s="36">
        <f t="shared" si="3"/>
        <v>1.6972481986864137E-2</v>
      </c>
      <c r="S6" s="23">
        <f>R6*K6</f>
        <v>7.1227479935877525E-2</v>
      </c>
      <c r="T6" s="20">
        <v>1E-3</v>
      </c>
      <c r="U6" s="20">
        <v>5.0000000000000001E-4</v>
      </c>
      <c r="V6" s="24">
        <f t="shared" si="4"/>
        <v>1.1180339887498947E-3</v>
      </c>
    </row>
    <row r="7" spans="1:22" x14ac:dyDescent="0.4">
      <c r="A7" s="16">
        <v>1.1000000000000001</v>
      </c>
      <c r="B7" s="17">
        <v>6.59</v>
      </c>
      <c r="C7" s="17">
        <v>6.4</v>
      </c>
      <c r="D7" s="17">
        <v>6.55</v>
      </c>
      <c r="E7" s="17">
        <v>6.47</v>
      </c>
      <c r="F7" s="17">
        <v>6.47</v>
      </c>
      <c r="G7" s="17">
        <v>6.51</v>
      </c>
      <c r="H7" s="17">
        <v>6.54</v>
      </c>
      <c r="I7" s="17">
        <f t="shared" si="0"/>
        <v>6.5042857142857136</v>
      </c>
      <c r="J7" s="17">
        <f>I7/3</f>
        <v>2.1680952380952379</v>
      </c>
      <c r="K7" s="17">
        <f t="shared" si="1"/>
        <v>4.700636961451246</v>
      </c>
      <c r="L7" s="40">
        <f>(4*PI()*PI()*A7/K7)</f>
        <v>9.2383776328444682</v>
      </c>
      <c r="M7" s="17">
        <f>(MAX(B7:H7)-MIN(B7:H7))/COUNTA(B7:H7)</f>
        <v>2.7142857142857073E-2</v>
      </c>
      <c r="N7" s="20">
        <v>0.02</v>
      </c>
      <c r="O7" s="21">
        <f>0.5/100*I7+0.01</f>
        <v>4.2521428571428571E-2</v>
      </c>
      <c r="P7" s="22">
        <f t="shared" si="2"/>
        <v>5.4266072104332826E-2</v>
      </c>
      <c r="Q7" s="36">
        <f>P7/I7</f>
        <v>8.343125515711175E-3</v>
      </c>
      <c r="R7" s="36">
        <f t="shared" si="3"/>
        <v>1.668625103142235E-2</v>
      </c>
      <c r="S7" s="23">
        <f>R7*K7</f>
        <v>7.8436008346357874E-2</v>
      </c>
      <c r="T7" s="20">
        <v>1E-3</v>
      </c>
      <c r="U7" s="20">
        <v>5.0000000000000001E-4</v>
      </c>
      <c r="V7" s="24">
        <f t="shared" si="4"/>
        <v>1.1180339887498947E-3</v>
      </c>
    </row>
    <row r="8" spans="1:22" x14ac:dyDescent="0.4">
      <c r="A8" s="16">
        <v>1.2</v>
      </c>
      <c r="B8" s="17">
        <v>6.39</v>
      </c>
      <c r="C8" s="17">
        <v>6.68</v>
      </c>
      <c r="D8" s="17">
        <v>6.56</v>
      </c>
      <c r="E8" s="17">
        <v>6.44</v>
      </c>
      <c r="F8" s="17">
        <v>6.86</v>
      </c>
      <c r="G8" s="17">
        <v>6.45</v>
      </c>
      <c r="H8" s="17">
        <v>6.46</v>
      </c>
      <c r="I8" s="17">
        <f t="shared" si="0"/>
        <v>6.5485714285714289</v>
      </c>
      <c r="J8" s="17">
        <f>I8/3</f>
        <v>2.1828571428571428</v>
      </c>
      <c r="K8" s="17">
        <f t="shared" si="1"/>
        <v>4.7648653061224486</v>
      </c>
      <c r="L8" s="40">
        <f>(4*PI()*PI()*A8/K8)</f>
        <v>9.9423799166698803</v>
      </c>
      <c r="M8" s="17">
        <f>(MAX(B8:H8)-MIN(B8:H8))/COUNTA(B8:H8)</f>
        <v>6.714285714285724E-2</v>
      </c>
      <c r="N8" s="20">
        <v>0.02</v>
      </c>
      <c r="O8" s="21">
        <f>0.5/100*I8+0.01</f>
        <v>4.2742857142857145E-2</v>
      </c>
      <c r="P8" s="22">
        <f t="shared" si="2"/>
        <v>8.2067747026714641E-2</v>
      </c>
      <c r="Q8" s="36">
        <f>P8/I8</f>
        <v>1.2532160322578588E-2</v>
      </c>
      <c r="R8" s="36">
        <f t="shared" si="3"/>
        <v>2.5064320645157175E-2</v>
      </c>
      <c r="S8" s="23">
        <f>R8*K8</f>
        <v>0.11942811186363805</v>
      </c>
      <c r="T8" s="20">
        <v>1E-3</v>
      </c>
      <c r="U8" s="20">
        <v>5.0000000000000001E-4</v>
      </c>
      <c r="V8" s="24">
        <f t="shared" si="4"/>
        <v>1.1180339887498947E-3</v>
      </c>
    </row>
    <row r="9" spans="1:22" x14ac:dyDescent="0.4">
      <c r="A9" s="16">
        <v>1.3</v>
      </c>
      <c r="B9" s="17">
        <v>6.32</v>
      </c>
      <c r="C9" s="17">
        <v>6.38</v>
      </c>
      <c r="D9" s="17">
        <v>6.4</v>
      </c>
      <c r="E9" s="17">
        <v>6.64</v>
      </c>
      <c r="F9" s="17">
        <v>6.59</v>
      </c>
      <c r="G9" s="17">
        <v>6.63</v>
      </c>
      <c r="H9" s="17">
        <v>6.39</v>
      </c>
      <c r="I9" s="17">
        <f t="shared" si="0"/>
        <v>6.4785714285714286</v>
      </c>
      <c r="J9" s="17">
        <f>I9/3</f>
        <v>2.1595238095238094</v>
      </c>
      <c r="K9" s="17">
        <f t="shared" si="1"/>
        <v>4.6635430839002261</v>
      </c>
      <c r="L9" s="40">
        <f>(4*PI()*PI()*A9/K9)</f>
        <v>11.00492521723268</v>
      </c>
      <c r="M9" s="17">
        <f>(MAX(B9:H9)-MIN(B9:H9))/COUNTA(B9:H9)</f>
        <v>4.5714285714285631E-2</v>
      </c>
      <c r="N9" s="20">
        <v>0.02</v>
      </c>
      <c r="O9" s="21">
        <f>0.5/100*I9+0.01</f>
        <v>4.2392857142857149E-2</v>
      </c>
      <c r="P9" s="22">
        <f t="shared" si="2"/>
        <v>6.5474806262424592E-2</v>
      </c>
      <c r="Q9" s="36">
        <f>P9/I9</f>
        <v>1.0106364803461347E-2</v>
      </c>
      <c r="R9" s="36">
        <f t="shared" si="3"/>
        <v>2.0212729606922695E-2</v>
      </c>
      <c r="S9" s="23">
        <f>R9*K9</f>
        <v>9.4262935365109671E-2</v>
      </c>
      <c r="T9" s="20">
        <v>1E-3</v>
      </c>
      <c r="U9" s="20">
        <v>5.0000000000000001E-4</v>
      </c>
      <c r="V9" s="24">
        <f t="shared" si="4"/>
        <v>1.1180339887498947E-3</v>
      </c>
    </row>
    <row r="10" spans="1:22" x14ac:dyDescent="0.4">
      <c r="A10" s="16">
        <v>1.5</v>
      </c>
      <c r="B10" s="17">
        <v>7.45</v>
      </c>
      <c r="C10" s="17">
        <v>7.62</v>
      </c>
      <c r="D10" s="17">
        <v>7.32</v>
      </c>
      <c r="E10" s="17">
        <v>7.31</v>
      </c>
      <c r="F10" s="17">
        <v>7.55</v>
      </c>
      <c r="G10" s="17">
        <v>7.52</v>
      </c>
      <c r="H10" s="17">
        <v>7.27</v>
      </c>
      <c r="I10" s="17">
        <f t="shared" si="0"/>
        <v>7.4342857142857133</v>
      </c>
      <c r="J10" s="17">
        <f>I10/3</f>
        <v>2.4780952380952379</v>
      </c>
      <c r="K10" s="17">
        <f t="shared" si="1"/>
        <v>6.1409560090702939</v>
      </c>
      <c r="L10" s="40">
        <f>(4*PI()*PI()*A10/K10)</f>
        <v>9.6430631190112308</v>
      </c>
      <c r="M10" s="17">
        <f>(MAX(B10:H10)-MIN(B10:H10))/COUNTA(B10:H10)</f>
        <v>5.0000000000000079E-2</v>
      </c>
      <c r="N10" s="20">
        <v>0.02</v>
      </c>
      <c r="O10" s="21">
        <f>0.5/100*I10+0.01</f>
        <v>4.7171428571428572E-2</v>
      </c>
      <c r="P10" s="22">
        <f t="shared" si="2"/>
        <v>7.159010876838641E-2</v>
      </c>
      <c r="Q10" s="36">
        <f>P10/I10</f>
        <v>9.6297225476307639E-3</v>
      </c>
      <c r="R10" s="36">
        <f t="shared" si="3"/>
        <v>1.9259445095261528E-2</v>
      </c>
      <c r="S10" s="23">
        <f>R10*K10</f>
        <v>0.11827140508910568</v>
      </c>
      <c r="T10" s="20">
        <v>1E-3</v>
      </c>
      <c r="U10" s="20">
        <v>5.0000000000000001E-4</v>
      </c>
      <c r="V10" s="24">
        <f t="shared" si="4"/>
        <v>1.1180339887498947E-3</v>
      </c>
    </row>
    <row r="11" spans="1:22" x14ac:dyDescent="0.4">
      <c r="A11" s="16">
        <v>1.75</v>
      </c>
      <c r="B11" s="17">
        <v>7.93</v>
      </c>
      <c r="C11" s="17">
        <v>7.93</v>
      </c>
      <c r="D11" s="17">
        <v>8.11</v>
      </c>
      <c r="E11" s="17">
        <v>7.63</v>
      </c>
      <c r="F11" s="17">
        <v>7.63</v>
      </c>
      <c r="G11" s="17">
        <v>7.68</v>
      </c>
      <c r="H11" s="17">
        <v>7.69</v>
      </c>
      <c r="I11" s="17">
        <f t="shared" si="0"/>
        <v>7.7999999999999989</v>
      </c>
      <c r="J11" s="17">
        <f>I11/3</f>
        <v>2.5999999999999996</v>
      </c>
      <c r="K11" s="17">
        <f t="shared" si="1"/>
        <v>6.759999999999998</v>
      </c>
      <c r="L11" s="40">
        <f>(4*PI()*PI()*A11/K11)</f>
        <v>10.220004557341055</v>
      </c>
      <c r="M11" s="17">
        <f>(MAX(B11:H11)-MIN(B11:H11))/COUNTA(B11:H11)</f>
        <v>6.8571428571428505E-2</v>
      </c>
      <c r="N11" s="20">
        <v>0.02</v>
      </c>
      <c r="O11" s="21">
        <f>0.5/100*I11+0.01</f>
        <v>4.8999999999999995E-2</v>
      </c>
      <c r="P11" s="22">
        <f t="shared" si="2"/>
        <v>8.6620094760549188E-2</v>
      </c>
      <c r="Q11" s="36">
        <f>P11/I11</f>
        <v>1.1105140353916564E-2</v>
      </c>
      <c r="R11" s="36">
        <f t="shared" si="3"/>
        <v>2.2210280707833128E-2</v>
      </c>
      <c r="S11" s="23">
        <f>R11*K11</f>
        <v>0.15014149758495191</v>
      </c>
      <c r="T11" s="20">
        <v>1E-3</v>
      </c>
      <c r="U11" s="20">
        <v>5.0000000000000001E-4</v>
      </c>
      <c r="V11" s="24">
        <f t="shared" si="4"/>
        <v>1.1180339887498947E-3</v>
      </c>
    </row>
    <row r="12" spans="1:22" x14ac:dyDescent="0.4">
      <c r="A12" s="16">
        <v>2</v>
      </c>
      <c r="B12" s="17">
        <v>9.01</v>
      </c>
      <c r="C12" s="17">
        <v>8.59</v>
      </c>
      <c r="D12" s="17">
        <v>8.5500000000000007</v>
      </c>
      <c r="E12" s="17">
        <v>8.41</v>
      </c>
      <c r="F12" s="17">
        <v>8.41</v>
      </c>
      <c r="G12" s="17">
        <v>8.6</v>
      </c>
      <c r="H12" s="17">
        <v>8.82</v>
      </c>
      <c r="I12" s="17">
        <f t="shared" si="0"/>
        <v>8.6271428571428572</v>
      </c>
      <c r="J12" s="17">
        <f>I12/3</f>
        <v>2.8757142857142859</v>
      </c>
      <c r="K12" s="17">
        <f t="shared" si="1"/>
        <v>8.2697326530612258</v>
      </c>
      <c r="L12" s="40">
        <f>(4*PI()*PI()*A12/K12)</f>
        <v>9.5476889666423777</v>
      </c>
      <c r="M12" s="17">
        <f>(MAX(B12:H12)-MIN(B12:H12))/COUNTA(B12:H12)</f>
        <v>8.571428571428566E-2</v>
      </c>
      <c r="N12" s="20">
        <v>0.02</v>
      </c>
      <c r="O12" s="21">
        <f>0.5/100*I12+0.01</f>
        <v>5.3135714285714286E-2</v>
      </c>
      <c r="P12" s="22">
        <f t="shared" si="2"/>
        <v>0.1028121729571127</v>
      </c>
      <c r="Q12" s="36">
        <f>P12/I12</f>
        <v>1.1917291119387132E-2</v>
      </c>
      <c r="R12" s="36">
        <f t="shared" si="3"/>
        <v>2.3834582238774264E-2</v>
      </c>
      <c r="S12" s="23">
        <f>R12*K12</f>
        <v>0.19710562301206466</v>
      </c>
      <c r="T12" s="20">
        <v>1E-3</v>
      </c>
      <c r="U12" s="20">
        <v>5.0000000000000001E-4</v>
      </c>
      <c r="V12" s="24">
        <f t="shared" si="4"/>
        <v>1.1180339887498947E-3</v>
      </c>
    </row>
    <row r="13" spans="1:22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41">
        <f>AVERAGE(L3:L12)</f>
        <v>9.8753970598238698</v>
      </c>
    </row>
    <row r="19" spans="2:3" x14ac:dyDescent="0.4">
      <c r="B19" s="31"/>
      <c r="C19" s="31"/>
    </row>
    <row r="20" spans="2:3" x14ac:dyDescent="0.4">
      <c r="B20" s="31"/>
      <c r="C20" s="31"/>
    </row>
    <row r="21" spans="2:3" x14ac:dyDescent="0.4">
      <c r="B21" s="31"/>
      <c r="C21" s="31"/>
    </row>
    <row r="22" spans="2:3" x14ac:dyDescent="0.4">
      <c r="B22" s="31"/>
      <c r="C22" s="31"/>
    </row>
    <row r="23" spans="2:3" x14ac:dyDescent="0.4">
      <c r="B23" s="31"/>
      <c r="C23" s="31"/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1746-36EB-4795-B5DF-9D1A21103D8F}">
  <dimension ref="A1:X23"/>
  <sheetViews>
    <sheetView showFormulas="1" tabSelected="1" workbookViewId="0">
      <selection activeCell="X1" sqref="X1:X1048576"/>
    </sheetView>
  </sheetViews>
  <sheetFormatPr defaultRowHeight="16.2" x14ac:dyDescent="0.4"/>
  <cols>
    <col min="1" max="1" width="2.88671875" customWidth="1"/>
    <col min="2" max="8" width="2.33203125" bestFit="1" customWidth="1"/>
    <col min="9" max="9" width="4.77734375" bestFit="1" customWidth="1"/>
    <col min="10" max="10" width="22.109375" bestFit="1" customWidth="1"/>
    <col min="11" max="13" width="4.5546875" bestFit="1" customWidth="1"/>
    <col min="14" max="14" width="9.6640625" style="30" customWidth="1"/>
    <col min="15" max="15" width="4.5546875" style="28" bestFit="1" customWidth="1"/>
    <col min="16" max="16" width="4.21875" customWidth="1"/>
    <col min="17" max="17" width="13.44140625" bestFit="1" customWidth="1"/>
    <col min="18" max="18" width="14.109375" bestFit="1" customWidth="1"/>
    <col min="19" max="19" width="6.88671875" customWidth="1"/>
    <col min="20" max="20" width="7" style="29" bestFit="1" customWidth="1"/>
    <col min="21" max="21" width="7" style="29" customWidth="1"/>
    <col min="22" max="23" width="4.6640625" customWidth="1"/>
    <col min="24" max="24" width="16.21875" bestFit="1" customWidth="1"/>
  </cols>
  <sheetData>
    <row r="1" spans="1:24" s="9" customFormat="1" ht="156" x14ac:dyDescent="0.4">
      <c r="A1" s="1" t="s">
        <v>0</v>
      </c>
      <c r="B1" s="37" t="s">
        <v>1</v>
      </c>
      <c r="C1" s="37"/>
      <c r="D1" s="37"/>
      <c r="E1" s="37"/>
      <c r="F1" s="37"/>
      <c r="G1" s="37"/>
      <c r="H1" s="37"/>
      <c r="I1" s="1" t="s">
        <v>2</v>
      </c>
      <c r="J1" s="1" t="s">
        <v>3</v>
      </c>
      <c r="K1" s="2" t="s">
        <v>4</v>
      </c>
      <c r="L1" s="2" t="s">
        <v>5</v>
      </c>
      <c r="M1" s="1" t="s">
        <v>6</v>
      </c>
      <c r="N1" s="3" t="s">
        <v>7</v>
      </c>
      <c r="O1" s="4" t="s">
        <v>3</v>
      </c>
      <c r="P1" s="5" t="s">
        <v>8</v>
      </c>
      <c r="Q1" s="5" t="s">
        <v>9</v>
      </c>
      <c r="R1" s="6" t="s">
        <v>10</v>
      </c>
      <c r="S1" s="32" t="s">
        <v>28</v>
      </c>
      <c r="T1" s="33" t="s">
        <v>30</v>
      </c>
      <c r="U1" s="7" t="s">
        <v>29</v>
      </c>
      <c r="V1" s="5" t="s">
        <v>11</v>
      </c>
      <c r="W1" s="5" t="s">
        <v>12</v>
      </c>
      <c r="X1" s="8" t="s">
        <v>31</v>
      </c>
    </row>
    <row r="2" spans="1:24" s="15" customFormat="1" ht="44.4" x14ac:dyDescent="0.4">
      <c r="A2" s="2" t="s">
        <v>13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2" t="s">
        <v>21</v>
      </c>
      <c r="J2" s="2" t="s">
        <v>22</v>
      </c>
      <c r="K2" s="2" t="s">
        <v>22</v>
      </c>
      <c r="L2" s="2" t="s">
        <v>23</v>
      </c>
      <c r="M2" s="2" t="s">
        <v>23</v>
      </c>
      <c r="N2" s="3" t="s">
        <v>24</v>
      </c>
      <c r="O2" s="11" t="s">
        <v>22</v>
      </c>
      <c r="P2" s="12" t="s">
        <v>22</v>
      </c>
      <c r="Q2" s="12" t="s">
        <v>22</v>
      </c>
      <c r="R2" s="13" t="s">
        <v>22</v>
      </c>
      <c r="S2" s="34"/>
      <c r="T2" s="35"/>
      <c r="U2" s="14" t="s">
        <v>25</v>
      </c>
      <c r="V2" s="12" t="s">
        <v>26</v>
      </c>
      <c r="W2" s="12" t="s">
        <v>26</v>
      </c>
      <c r="X2" s="12" t="s">
        <v>26</v>
      </c>
    </row>
    <row r="3" spans="1:24" x14ac:dyDescent="0.4">
      <c r="A3" s="16">
        <v>0.25</v>
      </c>
      <c r="B3" s="17">
        <v>3.04</v>
      </c>
      <c r="C3" s="17">
        <v>2.99</v>
      </c>
      <c r="D3" s="17">
        <v>2.93</v>
      </c>
      <c r="E3" s="17">
        <v>3.08</v>
      </c>
      <c r="F3" s="17">
        <v>2.99</v>
      </c>
      <c r="G3" s="17">
        <v>2.99</v>
      </c>
      <c r="H3" s="17">
        <v>3</v>
      </c>
      <c r="I3" s="17">
        <f>AVERAGE(B3:H3)</f>
        <v>3.0028571428571431</v>
      </c>
      <c r="J3" s="17">
        <f>(MAX($B3:$H3)-MIN($B3:$H3))/COUNTA($B3:$H3)</f>
        <v>2.1428571428571415E-2</v>
      </c>
      <c r="K3" s="17">
        <f>I3/3</f>
        <v>1.000952380952381</v>
      </c>
      <c r="L3" s="17">
        <f>K3*K3</f>
        <v>1.0019056689342405</v>
      </c>
      <c r="M3" s="18">
        <f>K3^2</f>
        <v>1.0019056689342405</v>
      </c>
      <c r="N3" s="19">
        <f>(4*PI()*PI()*A3/L3)</f>
        <v>9.8508319766150994</v>
      </c>
      <c r="O3" s="17">
        <f t="shared" ref="O3:O12" si="0">(MAX(B3:H3)-MIN(B3:H3))/COUNTA(B3:H3)</f>
        <v>2.1428571428571415E-2</v>
      </c>
      <c r="P3" s="20">
        <v>0.02</v>
      </c>
      <c r="Q3" s="21">
        <f t="shared" ref="Q3:Q12" si="1">0.5/100*I3+0.01</f>
        <v>2.5014285714285718E-2</v>
      </c>
      <c r="R3" s="22">
        <f>SQRT(O3^2+P3^2+Q3^2)</f>
        <v>3.8534376383500817E-2</v>
      </c>
      <c r="S3" s="36">
        <f>R3/I3</f>
        <v>1.283257063199361E-2</v>
      </c>
      <c r="T3" s="36">
        <f>2*S3</f>
        <v>2.566514126398722E-2</v>
      </c>
      <c r="U3" s="23">
        <f>T3*L3</f>
        <v>2.5714050526386895E-2</v>
      </c>
      <c r="V3" s="20">
        <v>1E-3</v>
      </c>
      <c r="W3" s="20">
        <v>5.0000000000000001E-4</v>
      </c>
      <c r="X3" s="24">
        <f>SQRT(V3^2+W3^2)</f>
        <v>1.1180339887498947E-3</v>
      </c>
    </row>
    <row r="4" spans="1:24" x14ac:dyDescent="0.4">
      <c r="A4" s="16">
        <v>0.5</v>
      </c>
      <c r="B4" s="17">
        <v>3.26</v>
      </c>
      <c r="C4" s="17">
        <v>4.3600000000000003</v>
      </c>
      <c r="D4" s="17">
        <v>4.96</v>
      </c>
      <c r="E4" s="17">
        <v>4.34</v>
      </c>
      <c r="F4" s="17">
        <v>4.46</v>
      </c>
      <c r="G4" s="17">
        <v>4.38</v>
      </c>
      <c r="H4" s="17">
        <v>4.59</v>
      </c>
      <c r="I4" s="17">
        <f t="shared" ref="I4:I12" si="2">AVERAGE(B4:H4)</f>
        <v>4.3357142857142863</v>
      </c>
      <c r="J4" s="17">
        <f t="shared" ref="J4:J12" si="3">(MAX(B4:H4)-MIN(B4:H4))/COUNTA(B4:H4)</f>
        <v>0.24285714285714288</v>
      </c>
      <c r="K4" s="17">
        <f t="shared" ref="K4:K12" si="4">I4/3</f>
        <v>1.4452380952380954</v>
      </c>
      <c r="L4" s="17">
        <f t="shared" ref="L4:L12" si="5">K4*K4</f>
        <v>2.088713151927438</v>
      </c>
      <c r="M4" s="18">
        <f t="shared" ref="M4:M12" si="6">K4^2</f>
        <v>2.088713151927438</v>
      </c>
      <c r="N4" s="19">
        <f t="shared" ref="N4:N12" si="7">(4*PI()*PI()*A4/L4)</f>
        <v>9.4504162929043769</v>
      </c>
      <c r="O4" s="17">
        <f t="shared" si="0"/>
        <v>0.24285714285714288</v>
      </c>
      <c r="P4" s="20">
        <v>0.02</v>
      </c>
      <c r="Q4" s="21">
        <f t="shared" si="1"/>
        <v>3.1678571428571431E-2</v>
      </c>
      <c r="R4" s="22">
        <f t="shared" ref="R4:R12" si="8">SQRT(O4^2+P4^2+Q4^2)</f>
        <v>0.24572977785463812</v>
      </c>
      <c r="S4" s="36">
        <f t="shared" ref="S4:S12" si="9">R4/I4</f>
        <v>5.6675731300904995E-2</v>
      </c>
      <c r="T4" s="36">
        <f t="shared" ref="T4:T12" si="10">2*S4</f>
        <v>0.11335146260180999</v>
      </c>
      <c r="U4" s="23">
        <f t="shared" ref="U4:U12" si="11">T4*L4</f>
        <v>0.23675869072661165</v>
      </c>
      <c r="V4" s="20">
        <v>1E-3</v>
      </c>
      <c r="W4" s="20">
        <v>5.0000000000000001E-4</v>
      </c>
      <c r="X4" s="24">
        <f t="shared" ref="X4:X12" si="12">SQRT(V4^2+W4^2)</f>
        <v>1.1180339887498947E-3</v>
      </c>
    </row>
    <row r="5" spans="1:24" x14ac:dyDescent="0.4">
      <c r="A5" s="16">
        <v>0.75</v>
      </c>
      <c r="B5" s="17">
        <v>4.99</v>
      </c>
      <c r="C5" s="17">
        <v>5.0599999999999996</v>
      </c>
      <c r="D5" s="17">
        <v>5.0599999999999996</v>
      </c>
      <c r="E5" s="17">
        <v>5.0599999999999996</v>
      </c>
      <c r="F5" s="17">
        <v>5.0599999999999996</v>
      </c>
      <c r="G5" s="17">
        <v>5.0599999999999996</v>
      </c>
      <c r="H5" s="17">
        <v>5.0599999999999996</v>
      </c>
      <c r="I5" s="17">
        <f t="shared" si="2"/>
        <v>5.0499999999999989</v>
      </c>
      <c r="J5" s="17">
        <f t="shared" si="3"/>
        <v>9.9999999999999135E-3</v>
      </c>
      <c r="K5" s="17">
        <f t="shared" si="4"/>
        <v>1.6833333333333329</v>
      </c>
      <c r="L5" s="17">
        <f t="shared" si="5"/>
        <v>2.8336111111111095</v>
      </c>
      <c r="M5" s="18">
        <f t="shared" si="6"/>
        <v>2.8336111111111095</v>
      </c>
      <c r="N5" s="19">
        <f t="shared" si="7"/>
        <v>10.449144939884828</v>
      </c>
      <c r="O5" s="17">
        <f t="shared" si="0"/>
        <v>9.9999999999999135E-3</v>
      </c>
      <c r="P5" s="20">
        <v>0.02</v>
      </c>
      <c r="Q5" s="21">
        <f t="shared" si="1"/>
        <v>3.5249999999999997E-2</v>
      </c>
      <c r="R5" s="22">
        <f t="shared" si="8"/>
        <v>4.1744011546567948E-2</v>
      </c>
      <c r="S5" s="36">
        <f t="shared" si="9"/>
        <v>8.2661409003104858E-3</v>
      </c>
      <c r="T5" s="36">
        <f t="shared" si="10"/>
        <v>1.6532281800620972E-2</v>
      </c>
      <c r="U5" s="23">
        <f t="shared" si="11"/>
        <v>4.6846057402259569E-2</v>
      </c>
      <c r="V5" s="20">
        <v>1E-3</v>
      </c>
      <c r="W5" s="20">
        <v>5.0000000000000001E-4</v>
      </c>
      <c r="X5" s="24">
        <f t="shared" si="12"/>
        <v>1.1180339887498947E-3</v>
      </c>
    </row>
    <row r="6" spans="1:24" x14ac:dyDescent="0.4">
      <c r="A6" s="16">
        <v>1</v>
      </c>
      <c r="B6" s="17">
        <v>6.24</v>
      </c>
      <c r="C6" s="17">
        <v>6.22</v>
      </c>
      <c r="D6" s="17">
        <v>6.08</v>
      </c>
      <c r="E6" s="17">
        <v>6.06</v>
      </c>
      <c r="F6" s="17">
        <v>6.18</v>
      </c>
      <c r="G6" s="17">
        <v>6.1</v>
      </c>
      <c r="H6" s="17">
        <v>6.14</v>
      </c>
      <c r="I6" s="17">
        <f t="shared" si="2"/>
        <v>6.145714285714285</v>
      </c>
      <c r="J6" s="17">
        <f t="shared" si="3"/>
        <v>2.5714285714285801E-2</v>
      </c>
      <c r="K6" s="17">
        <f t="shared" si="4"/>
        <v>2.0485714285714285</v>
      </c>
      <c r="L6" s="17">
        <f t="shared" si="5"/>
        <v>4.1966448979591835</v>
      </c>
      <c r="M6" s="18">
        <f t="shared" si="6"/>
        <v>4.1966448979591835</v>
      </c>
      <c r="N6" s="19">
        <f t="shared" si="7"/>
        <v>9.4071379790926972</v>
      </c>
      <c r="O6" s="17">
        <f t="shared" si="0"/>
        <v>2.5714285714285801E-2</v>
      </c>
      <c r="P6" s="20">
        <v>0.02</v>
      </c>
      <c r="Q6" s="21">
        <f t="shared" si="1"/>
        <v>4.0728571428571426E-2</v>
      </c>
      <c r="R6" s="22">
        <f t="shared" si="8"/>
        <v>5.2154012505349651E-2</v>
      </c>
      <c r="S6" s="36">
        <f t="shared" si="9"/>
        <v>8.4862409934320683E-3</v>
      </c>
      <c r="T6" s="36">
        <f t="shared" si="10"/>
        <v>1.6972481986864137E-2</v>
      </c>
      <c r="U6" s="23">
        <f t="shared" si="11"/>
        <v>7.1227479935877525E-2</v>
      </c>
      <c r="V6" s="20">
        <v>1E-3</v>
      </c>
      <c r="W6" s="20">
        <v>5.0000000000000001E-4</v>
      </c>
      <c r="X6" s="24">
        <f t="shared" si="12"/>
        <v>1.1180339887498947E-3</v>
      </c>
    </row>
    <row r="7" spans="1:24" x14ac:dyDescent="0.4">
      <c r="A7" s="16">
        <v>1.1000000000000001</v>
      </c>
      <c r="B7" s="17">
        <v>6.59</v>
      </c>
      <c r="C7" s="17">
        <v>6.4</v>
      </c>
      <c r="D7" s="17">
        <v>6.55</v>
      </c>
      <c r="E7" s="17">
        <v>6.47</v>
      </c>
      <c r="F7" s="17">
        <v>6.47</v>
      </c>
      <c r="G7" s="17">
        <v>6.51</v>
      </c>
      <c r="H7" s="17">
        <v>6.54</v>
      </c>
      <c r="I7" s="17">
        <f t="shared" si="2"/>
        <v>6.5042857142857136</v>
      </c>
      <c r="J7" s="17">
        <f t="shared" si="3"/>
        <v>2.7142857142857073E-2</v>
      </c>
      <c r="K7" s="17">
        <f t="shared" si="4"/>
        <v>2.1680952380952379</v>
      </c>
      <c r="L7" s="17">
        <f t="shared" si="5"/>
        <v>4.700636961451246</v>
      </c>
      <c r="M7" s="18">
        <f t="shared" si="6"/>
        <v>4.700636961451246</v>
      </c>
      <c r="N7" s="19">
        <f t="shared" si="7"/>
        <v>9.2383776328444682</v>
      </c>
      <c r="O7" s="17">
        <f t="shared" si="0"/>
        <v>2.7142857142857073E-2</v>
      </c>
      <c r="P7" s="20">
        <v>0.02</v>
      </c>
      <c r="Q7" s="21">
        <f t="shared" si="1"/>
        <v>4.2521428571428571E-2</v>
      </c>
      <c r="R7" s="22">
        <f t="shared" si="8"/>
        <v>5.4266072104332826E-2</v>
      </c>
      <c r="S7" s="36">
        <f t="shared" si="9"/>
        <v>8.343125515711175E-3</v>
      </c>
      <c r="T7" s="36">
        <f t="shared" si="10"/>
        <v>1.668625103142235E-2</v>
      </c>
      <c r="U7" s="23">
        <f t="shared" si="11"/>
        <v>7.8436008346357874E-2</v>
      </c>
      <c r="V7" s="20">
        <v>1E-3</v>
      </c>
      <c r="W7" s="20">
        <v>5.0000000000000001E-4</v>
      </c>
      <c r="X7" s="24">
        <f t="shared" si="12"/>
        <v>1.1180339887498947E-3</v>
      </c>
    </row>
    <row r="8" spans="1:24" x14ac:dyDescent="0.4">
      <c r="A8" s="16">
        <v>1.2</v>
      </c>
      <c r="B8" s="17">
        <v>6.39</v>
      </c>
      <c r="C8" s="17">
        <v>6.68</v>
      </c>
      <c r="D8" s="17">
        <v>6.56</v>
      </c>
      <c r="E8" s="17">
        <v>6.44</v>
      </c>
      <c r="F8" s="17">
        <v>6.86</v>
      </c>
      <c r="G8" s="17">
        <v>6.45</v>
      </c>
      <c r="H8" s="17">
        <v>6.46</v>
      </c>
      <c r="I8" s="17">
        <f t="shared" si="2"/>
        <v>6.5485714285714289</v>
      </c>
      <c r="J8" s="17">
        <f t="shared" si="3"/>
        <v>6.714285714285724E-2</v>
      </c>
      <c r="K8" s="17">
        <f t="shared" si="4"/>
        <v>2.1828571428571428</v>
      </c>
      <c r="L8" s="17">
        <f t="shared" si="5"/>
        <v>4.7648653061224486</v>
      </c>
      <c r="M8" s="18">
        <f t="shared" si="6"/>
        <v>4.7648653061224486</v>
      </c>
      <c r="N8" s="19">
        <f t="shared" si="7"/>
        <v>9.9423799166698803</v>
      </c>
      <c r="O8" s="17">
        <f t="shared" si="0"/>
        <v>6.714285714285724E-2</v>
      </c>
      <c r="P8" s="20">
        <v>0.02</v>
      </c>
      <c r="Q8" s="21">
        <f t="shared" si="1"/>
        <v>4.2742857142857145E-2</v>
      </c>
      <c r="R8" s="22">
        <f t="shared" si="8"/>
        <v>8.2067747026714641E-2</v>
      </c>
      <c r="S8" s="36">
        <f t="shared" si="9"/>
        <v>1.2532160322578588E-2</v>
      </c>
      <c r="T8" s="36">
        <f t="shared" si="10"/>
        <v>2.5064320645157175E-2</v>
      </c>
      <c r="U8" s="23">
        <f t="shared" si="11"/>
        <v>0.11942811186363805</v>
      </c>
      <c r="V8" s="20">
        <v>1E-3</v>
      </c>
      <c r="W8" s="20">
        <v>5.0000000000000001E-4</v>
      </c>
      <c r="X8" s="24">
        <f t="shared" si="12"/>
        <v>1.1180339887498947E-3</v>
      </c>
    </row>
    <row r="9" spans="1:24" x14ac:dyDescent="0.4">
      <c r="A9" s="16">
        <v>1.3</v>
      </c>
      <c r="B9" s="17">
        <v>6.32</v>
      </c>
      <c r="C9" s="17">
        <v>6.38</v>
      </c>
      <c r="D9" s="17">
        <v>6.4</v>
      </c>
      <c r="E9" s="17">
        <v>6.64</v>
      </c>
      <c r="F9" s="17">
        <v>6.59</v>
      </c>
      <c r="G9" s="17">
        <v>6.63</v>
      </c>
      <c r="H9" s="17">
        <v>6.39</v>
      </c>
      <c r="I9" s="17">
        <f t="shared" si="2"/>
        <v>6.4785714285714286</v>
      </c>
      <c r="J9" s="17">
        <f t="shared" si="3"/>
        <v>4.5714285714285631E-2</v>
      </c>
      <c r="K9" s="17">
        <f t="shared" si="4"/>
        <v>2.1595238095238094</v>
      </c>
      <c r="L9" s="17">
        <f t="shared" si="5"/>
        <v>4.6635430839002261</v>
      </c>
      <c r="M9" s="18">
        <f t="shared" si="6"/>
        <v>4.6635430839002261</v>
      </c>
      <c r="N9" s="19">
        <f t="shared" si="7"/>
        <v>11.00492521723268</v>
      </c>
      <c r="O9" s="17">
        <f t="shared" si="0"/>
        <v>4.5714285714285631E-2</v>
      </c>
      <c r="P9" s="20">
        <v>0.02</v>
      </c>
      <c r="Q9" s="21">
        <f t="shared" si="1"/>
        <v>4.2392857142857149E-2</v>
      </c>
      <c r="R9" s="22">
        <f t="shared" si="8"/>
        <v>6.5474806262424592E-2</v>
      </c>
      <c r="S9" s="36">
        <f t="shared" si="9"/>
        <v>1.0106364803461347E-2</v>
      </c>
      <c r="T9" s="36">
        <f t="shared" si="10"/>
        <v>2.0212729606922695E-2</v>
      </c>
      <c r="U9" s="23">
        <f t="shared" si="11"/>
        <v>9.4262935365109671E-2</v>
      </c>
      <c r="V9" s="20">
        <v>1E-3</v>
      </c>
      <c r="W9" s="20">
        <v>5.0000000000000001E-4</v>
      </c>
      <c r="X9" s="24">
        <f t="shared" si="12"/>
        <v>1.1180339887498947E-3</v>
      </c>
    </row>
    <row r="10" spans="1:24" x14ac:dyDescent="0.4">
      <c r="A10" s="16">
        <v>1.5</v>
      </c>
      <c r="B10" s="17">
        <v>7.45</v>
      </c>
      <c r="C10" s="17">
        <v>7.62</v>
      </c>
      <c r="D10" s="17">
        <v>7.32</v>
      </c>
      <c r="E10" s="17">
        <v>7.31</v>
      </c>
      <c r="F10" s="17">
        <v>7.55</v>
      </c>
      <c r="G10" s="17">
        <v>7.52</v>
      </c>
      <c r="H10" s="17">
        <v>7.27</v>
      </c>
      <c r="I10" s="17">
        <f t="shared" si="2"/>
        <v>7.4342857142857133</v>
      </c>
      <c r="J10" s="17">
        <f t="shared" si="3"/>
        <v>5.0000000000000079E-2</v>
      </c>
      <c r="K10" s="17">
        <f t="shared" si="4"/>
        <v>2.4780952380952379</v>
      </c>
      <c r="L10" s="17">
        <f t="shared" si="5"/>
        <v>6.1409560090702939</v>
      </c>
      <c r="M10" s="18">
        <f t="shared" si="6"/>
        <v>6.1409560090702939</v>
      </c>
      <c r="N10" s="19">
        <f t="shared" si="7"/>
        <v>9.6430631190112308</v>
      </c>
      <c r="O10" s="17">
        <f t="shared" si="0"/>
        <v>5.0000000000000079E-2</v>
      </c>
      <c r="P10" s="20">
        <v>0.02</v>
      </c>
      <c r="Q10" s="21">
        <f t="shared" si="1"/>
        <v>4.7171428571428572E-2</v>
      </c>
      <c r="R10" s="22">
        <f t="shared" si="8"/>
        <v>7.159010876838641E-2</v>
      </c>
      <c r="S10" s="36">
        <f t="shared" si="9"/>
        <v>9.6297225476307639E-3</v>
      </c>
      <c r="T10" s="36">
        <f t="shared" si="10"/>
        <v>1.9259445095261528E-2</v>
      </c>
      <c r="U10" s="23">
        <f t="shared" si="11"/>
        <v>0.11827140508910568</v>
      </c>
      <c r="V10" s="20">
        <v>1E-3</v>
      </c>
      <c r="W10" s="20">
        <v>5.0000000000000001E-4</v>
      </c>
      <c r="X10" s="24">
        <f t="shared" si="12"/>
        <v>1.1180339887498947E-3</v>
      </c>
    </row>
    <row r="11" spans="1:24" x14ac:dyDescent="0.4">
      <c r="A11" s="16">
        <v>1.75</v>
      </c>
      <c r="B11" s="17">
        <v>7.93</v>
      </c>
      <c r="C11" s="17">
        <v>7.93</v>
      </c>
      <c r="D11" s="17">
        <v>8.11</v>
      </c>
      <c r="E11" s="17">
        <v>7.63</v>
      </c>
      <c r="F11" s="17">
        <v>7.63</v>
      </c>
      <c r="G11" s="17">
        <v>7.68</v>
      </c>
      <c r="H11" s="17">
        <v>7.69</v>
      </c>
      <c r="I11" s="17">
        <f t="shared" si="2"/>
        <v>7.7999999999999989</v>
      </c>
      <c r="J11" s="17">
        <f t="shared" si="3"/>
        <v>6.8571428571428505E-2</v>
      </c>
      <c r="K11" s="17">
        <f t="shared" si="4"/>
        <v>2.5999999999999996</v>
      </c>
      <c r="L11" s="17">
        <f t="shared" si="5"/>
        <v>6.759999999999998</v>
      </c>
      <c r="M11" s="18">
        <f t="shared" si="6"/>
        <v>6.759999999999998</v>
      </c>
      <c r="N11" s="19">
        <f t="shared" si="7"/>
        <v>10.220004557341055</v>
      </c>
      <c r="O11" s="17">
        <f t="shared" si="0"/>
        <v>6.8571428571428505E-2</v>
      </c>
      <c r="P11" s="20">
        <v>0.02</v>
      </c>
      <c r="Q11" s="21">
        <f t="shared" si="1"/>
        <v>4.8999999999999995E-2</v>
      </c>
      <c r="R11" s="22">
        <f t="shared" si="8"/>
        <v>8.6620094760549188E-2</v>
      </c>
      <c r="S11" s="36">
        <f t="shared" si="9"/>
        <v>1.1105140353916564E-2</v>
      </c>
      <c r="T11" s="36">
        <f t="shared" si="10"/>
        <v>2.2210280707833128E-2</v>
      </c>
      <c r="U11" s="23">
        <f t="shared" si="11"/>
        <v>0.15014149758495191</v>
      </c>
      <c r="V11" s="20">
        <v>1E-3</v>
      </c>
      <c r="W11" s="20">
        <v>5.0000000000000001E-4</v>
      </c>
      <c r="X11" s="24">
        <f t="shared" si="12"/>
        <v>1.1180339887498947E-3</v>
      </c>
    </row>
    <row r="12" spans="1:24" x14ac:dyDescent="0.4">
      <c r="A12" s="16">
        <v>2</v>
      </c>
      <c r="B12" s="17">
        <v>9.01</v>
      </c>
      <c r="C12" s="17">
        <v>8.59</v>
      </c>
      <c r="D12" s="17">
        <v>8.5500000000000007</v>
      </c>
      <c r="E12" s="17">
        <v>8.41</v>
      </c>
      <c r="F12" s="17">
        <v>8.41</v>
      </c>
      <c r="G12" s="17">
        <v>8.6</v>
      </c>
      <c r="H12" s="17">
        <v>8.82</v>
      </c>
      <c r="I12" s="17">
        <f t="shared" si="2"/>
        <v>8.6271428571428572</v>
      </c>
      <c r="J12" s="17">
        <f t="shared" si="3"/>
        <v>8.571428571428566E-2</v>
      </c>
      <c r="K12" s="17">
        <f t="shared" si="4"/>
        <v>2.8757142857142859</v>
      </c>
      <c r="L12" s="17">
        <f t="shared" si="5"/>
        <v>8.2697326530612258</v>
      </c>
      <c r="M12" s="18">
        <f t="shared" si="6"/>
        <v>8.2697326530612258</v>
      </c>
      <c r="N12" s="19">
        <f t="shared" si="7"/>
        <v>9.5476889666423777</v>
      </c>
      <c r="O12" s="17">
        <f t="shared" si="0"/>
        <v>8.571428571428566E-2</v>
      </c>
      <c r="P12" s="20">
        <v>0.02</v>
      </c>
      <c r="Q12" s="21">
        <f t="shared" si="1"/>
        <v>5.3135714285714286E-2</v>
      </c>
      <c r="R12" s="22">
        <f t="shared" si="8"/>
        <v>0.1028121729571127</v>
      </c>
      <c r="S12" s="36">
        <f t="shared" si="9"/>
        <v>1.1917291119387132E-2</v>
      </c>
      <c r="T12" s="36">
        <f t="shared" si="10"/>
        <v>2.3834582238774264E-2</v>
      </c>
      <c r="U12" s="23">
        <f t="shared" si="11"/>
        <v>0.19710562301206466</v>
      </c>
      <c r="V12" s="20">
        <v>1E-3</v>
      </c>
      <c r="W12" s="20">
        <v>5.0000000000000001E-4</v>
      </c>
      <c r="X12" s="24">
        <f t="shared" si="12"/>
        <v>1.1180339887498947E-3</v>
      </c>
    </row>
    <row r="13" spans="1:24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N13" s="27">
        <f>AVERAGE(N3:N12)</f>
        <v>9.8753970598238698</v>
      </c>
    </row>
    <row r="16" spans="1:24" x14ac:dyDescent="0.4">
      <c r="N16" s="30" t="s">
        <v>27</v>
      </c>
    </row>
    <row r="19" spans="2:3" x14ac:dyDescent="0.4">
      <c r="B19" s="31"/>
      <c r="C19" s="31"/>
    </row>
    <row r="20" spans="2:3" x14ac:dyDescent="0.4">
      <c r="B20" s="31"/>
      <c r="C20" s="31"/>
    </row>
    <row r="21" spans="2:3" x14ac:dyDescent="0.4">
      <c r="B21" s="31"/>
      <c r="C21" s="31"/>
    </row>
    <row r="22" spans="2:3" x14ac:dyDescent="0.4">
      <c r="B22" s="31"/>
      <c r="C22" s="31"/>
    </row>
    <row r="23" spans="2:3" x14ac:dyDescent="0.4">
      <c r="B23" s="31"/>
      <c r="C23" s="31"/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Background for Uncertainties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Physics</dc:creator>
  <cp:lastModifiedBy>Mrs Hargreaves</cp:lastModifiedBy>
  <dcterms:created xsi:type="dcterms:W3CDTF">2020-10-03T13:19:50Z</dcterms:created>
  <dcterms:modified xsi:type="dcterms:W3CDTF">2020-10-14T12:30:19Z</dcterms:modified>
</cp:coreProperties>
</file>